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1015" windowHeight="9975"/>
  </bookViews>
  <sheets>
    <sheet name="1кв.2026" sheetId="1" r:id="rId1"/>
  </sheets>
  <calcPr calcId="145621"/>
</workbook>
</file>

<file path=xl/calcChain.xml><?xml version="1.0" encoding="utf-8"?>
<calcChain xmlns="http://schemas.openxmlformats.org/spreadsheetml/2006/main">
  <c r="H9" i="1" l="1"/>
  <c r="AD10" i="1"/>
  <c r="AD11" i="1"/>
  <c r="AD12" i="1"/>
  <c r="AD9" i="1"/>
  <c r="AA10" i="1"/>
  <c r="AA11" i="1"/>
  <c r="AA12" i="1"/>
  <c r="AA9" i="1"/>
  <c r="D13" i="1" l="1"/>
  <c r="D14" i="1" s="1"/>
  <c r="D23" i="1" l="1"/>
  <c r="S23" i="1" l="1"/>
  <c r="R23" i="1"/>
  <c r="Q23" i="1"/>
  <c r="P23" i="1"/>
  <c r="N23" i="1"/>
  <c r="M23" i="1"/>
  <c r="L23" i="1"/>
  <c r="K23" i="1"/>
  <c r="J23" i="1"/>
  <c r="I23" i="1"/>
  <c r="G23" i="1"/>
  <c r="F23" i="1"/>
  <c r="E23" i="1"/>
  <c r="AF13" i="1"/>
  <c r="AE13" i="1"/>
  <c r="AC13" i="1"/>
  <c r="AB13" i="1"/>
  <c r="Z13" i="1"/>
  <c r="Y13" i="1"/>
  <c r="S13" i="1"/>
  <c r="R13" i="1"/>
  <c r="Q13" i="1"/>
  <c r="P13" i="1"/>
  <c r="N13" i="1"/>
  <c r="M13" i="1"/>
  <c r="L13" i="1"/>
  <c r="K13" i="1"/>
  <c r="J13" i="1"/>
  <c r="I13" i="1"/>
  <c r="G13" i="1"/>
  <c r="F13" i="1"/>
  <c r="F14" i="1" s="1"/>
  <c r="E13" i="1"/>
  <c r="AG13" i="1" l="1"/>
  <c r="T23" i="1"/>
  <c r="O13" i="1"/>
  <c r="H23" i="1"/>
  <c r="O23" i="1"/>
  <c r="E24" i="1"/>
  <c r="H13" i="1"/>
  <c r="AG20" i="1" l="1"/>
  <c r="T20" i="1"/>
  <c r="O20" i="1"/>
  <c r="H20" i="1"/>
  <c r="D24" i="1"/>
  <c r="AA14" i="1"/>
  <c r="AD14" i="1"/>
  <c r="Z23" i="1"/>
  <c r="Z24" i="1" s="1"/>
  <c r="AB23" i="1"/>
  <c r="AB24" i="1" s="1"/>
  <c r="AC23" i="1"/>
  <c r="AC24" i="1" s="1"/>
  <c r="AE23" i="1"/>
  <c r="AE24" i="1" s="1"/>
  <c r="AF23" i="1"/>
  <c r="AF24" i="1" s="1"/>
  <c r="Y23" i="1"/>
  <c r="Y24" i="1" s="1"/>
  <c r="R24" i="1"/>
  <c r="AH20" i="1" l="1"/>
  <c r="O17" i="1"/>
  <c r="O16" i="1"/>
  <c r="O19" i="1"/>
  <c r="O22" i="1"/>
  <c r="O18" i="1"/>
  <c r="H17" i="1"/>
  <c r="H16" i="1"/>
  <c r="H19" i="1"/>
  <c r="H22" i="1"/>
  <c r="H18" i="1"/>
  <c r="O21" i="1"/>
  <c r="O11" i="1"/>
  <c r="O9" i="1"/>
  <c r="O12" i="1"/>
  <c r="O10" i="1"/>
  <c r="H21" i="1"/>
  <c r="H11" i="1"/>
  <c r="H12" i="1"/>
  <c r="H10" i="1"/>
  <c r="AC14" i="1" l="1"/>
  <c r="AD23" i="1" l="1"/>
  <c r="AD24" i="1" s="1"/>
  <c r="AA23" i="1"/>
  <c r="AA24" i="1" s="1"/>
  <c r="AG12" i="1" l="1"/>
  <c r="AG24" i="1" l="1"/>
  <c r="V23" i="1"/>
  <c r="V24" i="1" s="1"/>
  <c r="X24" i="1" s="1"/>
  <c r="U23" i="1"/>
  <c r="U24" i="1" s="1"/>
  <c r="S24" i="1"/>
  <c r="Q24" i="1"/>
  <c r="P24" i="1"/>
  <c r="N24" i="1"/>
  <c r="M24" i="1"/>
  <c r="L24" i="1"/>
  <c r="K24" i="1"/>
  <c r="J24" i="1"/>
  <c r="I24" i="1"/>
  <c r="G24" i="1"/>
  <c r="H24" i="1" s="1"/>
  <c r="F24" i="1"/>
  <c r="AG22" i="1"/>
  <c r="X22" i="1"/>
  <c r="W22" i="1"/>
  <c r="T22" i="1"/>
  <c r="W23" i="1"/>
  <c r="AG16" i="1"/>
  <c r="T16" i="1"/>
  <c r="AG17" i="1"/>
  <c r="T17" i="1"/>
  <c r="AG19" i="1"/>
  <c r="T19" i="1"/>
  <c r="AG18" i="1"/>
  <c r="X18" i="1"/>
  <c r="W18" i="1"/>
  <c r="T18" i="1"/>
  <c r="AF14" i="1"/>
  <c r="AE14" i="1"/>
  <c r="AB14" i="1"/>
  <c r="Z14" i="1"/>
  <c r="Y14" i="1"/>
  <c r="V13" i="1"/>
  <c r="X13" i="1" s="1"/>
  <c r="U13" i="1"/>
  <c r="U14" i="1" s="1"/>
  <c r="S14" i="1"/>
  <c r="R14" i="1"/>
  <c r="Q14" i="1"/>
  <c r="P14" i="1"/>
  <c r="N14" i="1"/>
  <c r="M14" i="1"/>
  <c r="L14" i="1"/>
  <c r="K14" i="1"/>
  <c r="J14" i="1"/>
  <c r="I14" i="1"/>
  <c r="G14" i="1"/>
  <c r="E14" i="1"/>
  <c r="AG21" i="1"/>
  <c r="X21" i="1"/>
  <c r="W21" i="1"/>
  <c r="T21" i="1"/>
  <c r="X12" i="1"/>
  <c r="W12" i="1"/>
  <c r="T12" i="1"/>
  <c r="AG11" i="1"/>
  <c r="X11" i="1"/>
  <c r="W11" i="1"/>
  <c r="T11" i="1"/>
  <c r="AG9" i="1"/>
  <c r="X9" i="1"/>
  <c r="W9" i="1"/>
  <c r="T9" i="1"/>
  <c r="AG10" i="1"/>
  <c r="X10" i="1"/>
  <c r="W10" i="1"/>
  <c r="T10" i="1"/>
  <c r="AH10" i="1" l="1"/>
  <c r="O24" i="1"/>
  <c r="H14" i="1"/>
  <c r="O14" i="1"/>
  <c r="AH17" i="1"/>
  <c r="T13" i="1"/>
  <c r="AH13" i="1" s="1"/>
  <c r="T14" i="1"/>
  <c r="AH9" i="1"/>
  <c r="AH12" i="1"/>
  <c r="AH21" i="1"/>
  <c r="AH19" i="1"/>
  <c r="AH16" i="1"/>
  <c r="AH11" i="1"/>
  <c r="AG14" i="1"/>
  <c r="X23" i="1"/>
  <c r="AH22" i="1"/>
  <c r="AG23" i="1"/>
  <c r="AH23" i="1" s="1"/>
  <c r="T24" i="1"/>
  <c r="V14" i="1"/>
  <c r="X14" i="1" s="1"/>
  <c r="AH18" i="1"/>
  <c r="AH14" i="1" l="1"/>
  <c r="AH24" i="1"/>
</calcChain>
</file>

<file path=xl/sharedStrings.xml><?xml version="1.0" encoding="utf-8"?>
<sst xmlns="http://schemas.openxmlformats.org/spreadsheetml/2006/main" count="79" uniqueCount="54">
  <si>
    <t>№ места в рен-тинге</t>
  </si>
  <si>
    <t>Код ГРБС (КВСР)</t>
  </si>
  <si>
    <t>1 направление "Финансовое планирование"</t>
  </si>
  <si>
    <t>2 направление "Исполнение бюджета в части расходов"</t>
  </si>
  <si>
    <t>3 направление "Исполнение бюджета в части доходов"</t>
  </si>
  <si>
    <t>4 направление "Учет и отчетность"</t>
  </si>
  <si>
    <t>8 направление "Бюджетные и автономные учреждения"</t>
  </si>
  <si>
    <t>ИТОГО по ГРБС</t>
  </si>
  <si>
    <t>Всего по 1 направлению, баллы</t>
  </si>
  <si>
    <t>Всего по направлению 2, баллы</t>
  </si>
  <si>
    <t xml:space="preserve">3.2. Полнота зачисления платежей в бюджет по главному администратору доходов районного бюджета, объем невыясненных поступлений в отчетном периоде </t>
  </si>
  <si>
    <t>3.3. Отклонение кассового исполнения по доходам от прогноза по главному администратору доходов бюджета за отчетный период</t>
  </si>
  <si>
    <t>Всего по направлению 3, баллы</t>
  </si>
  <si>
    <t>4..5. Коэффициент сложности исполнения бюджетных ассигнований</t>
  </si>
  <si>
    <t>Всего по направлению 4, баллы</t>
  </si>
  <si>
    <t>8.3.  Уровень использования субсидий бюджетными и автономными учреждениями, предоставленных на выполнение муниципальных заданий за отчетный период</t>
  </si>
  <si>
    <t>8.4. Уровень подготовки платежных документов бюджетными и автономными учреждениями в отчетном периоде</t>
  </si>
  <si>
    <t>8.5.1.  Наличие просроченной кредиторской задолженности в отчетном периоде</t>
  </si>
  <si>
    <t>значение показателя</t>
  </si>
  <si>
    <t>количество баллов</t>
  </si>
  <si>
    <t>1 группа</t>
  </si>
  <si>
    <t>167</t>
  </si>
  <si>
    <t>Управление образования и молодежной политики</t>
  </si>
  <si>
    <t>074</t>
  </si>
  <si>
    <t>Управление культуры и туризма</t>
  </si>
  <si>
    <t>057</t>
  </si>
  <si>
    <t>487</t>
  </si>
  <si>
    <t>ИТОГО по показателям</t>
  </si>
  <si>
    <t>2 группа</t>
  </si>
  <si>
    <t>Управление финансов</t>
  </si>
  <si>
    <t>001</t>
  </si>
  <si>
    <t>управление сельского хозяйства</t>
  </si>
  <si>
    <t>082</t>
  </si>
  <si>
    <t>493</t>
  </si>
  <si>
    <t>УМЗ</t>
  </si>
  <si>
    <t>127</t>
  </si>
  <si>
    <t>Земское собрание</t>
  </si>
  <si>
    <t>330</t>
  </si>
  <si>
    <t>КУМИ</t>
  </si>
  <si>
    <t>366</t>
  </si>
  <si>
    <t xml:space="preserve"> </t>
  </si>
  <si>
    <t>1.4.Сумма внесенных изменений в бюджетную роспись (положительных и отрицательных) в отчетном  периоде  в связи с уточнением ассигнований  по решению о бюджете</t>
  </si>
  <si>
    <t>1.5. Сумма внесенных положительных изменений в бюджетную роспись в отчетном   периоде в связи с передвижками между кодами бюджетной классификации</t>
  </si>
  <si>
    <t>2.3. Своевременность принятия бюджетных обязательств в отчетном периоде</t>
  </si>
  <si>
    <t>2.4. Уровень подготовки платежных документов в отчетном периоде</t>
  </si>
  <si>
    <t>2.6.1.  Наличие  просроченной кредиторской задолженности на отчетную дату</t>
  </si>
  <si>
    <t>Тер.управление города Заволжья</t>
  </si>
  <si>
    <t>488</t>
  </si>
  <si>
    <t>Средний показатель по бюджету округа</t>
  </si>
  <si>
    <t>Наименование главного распорядителя средств бюджета округа</t>
  </si>
  <si>
    <t>Управление по физической культуре и спорту</t>
  </si>
  <si>
    <t>Администрация Городецкого муниципального округа</t>
  </si>
  <si>
    <t>Контрольно-счетная инспекция</t>
  </si>
  <si>
    <t xml:space="preserve">Периодичность:   квартальная на 1 апреля 2026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</si>
</sst>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9" fillId="2" borderId="3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9" fillId="4" borderId="4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1" fontId="9" fillId="2" borderId="4" xfId="0" applyNumberFormat="1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vertical="top" wrapText="1"/>
    </xf>
    <xf numFmtId="49" fontId="13" fillId="0" borderId="1" xfId="0" applyNumberFormat="1" applyFont="1" applyFill="1" applyBorder="1" applyAlignment="1">
      <alignment horizontal="center" vertical="center" wrapText="1"/>
    </xf>
    <xf numFmtId="1" fontId="14" fillId="5" borderId="1" xfId="0" applyNumberFormat="1" applyFont="1" applyFill="1" applyBorder="1" applyAlignment="1">
      <alignment vertical="top" wrapText="1"/>
    </xf>
    <xf numFmtId="0" fontId="14" fillId="5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1" fontId="13" fillId="0" borderId="1" xfId="0" applyNumberFormat="1" applyFont="1" applyFill="1" applyBorder="1" applyAlignment="1">
      <alignment vertical="top" wrapText="1"/>
    </xf>
    <xf numFmtId="1" fontId="14" fillId="3" borderId="1" xfId="0" applyNumberFormat="1" applyFont="1" applyFill="1" applyBorder="1" applyAlignment="1">
      <alignment vertical="top" wrapText="1"/>
    </xf>
    <xf numFmtId="49" fontId="13" fillId="0" borderId="6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top" wrapText="1"/>
    </xf>
    <xf numFmtId="0" fontId="16" fillId="0" borderId="1" xfId="0" applyFont="1" applyFill="1" applyBorder="1" applyAlignment="1">
      <alignment vertical="top" wrapText="1"/>
    </xf>
    <xf numFmtId="1" fontId="4" fillId="2" borderId="1" xfId="0" applyNumberFormat="1" applyFont="1" applyFill="1" applyBorder="1" applyAlignment="1">
      <alignment vertical="top" wrapText="1"/>
    </xf>
    <xf numFmtId="1" fontId="4" fillId="5" borderId="1" xfId="0" applyNumberFormat="1" applyFont="1" applyFill="1" applyBorder="1" applyAlignment="1">
      <alignment vertical="top" wrapText="1"/>
    </xf>
    <xf numFmtId="3" fontId="4" fillId="2" borderId="1" xfId="0" applyNumberFormat="1" applyFont="1" applyFill="1" applyBorder="1" applyAlignment="1">
      <alignment vertical="top" wrapText="1"/>
    </xf>
    <xf numFmtId="3" fontId="4" fillId="5" borderId="1" xfId="0" applyNumberFormat="1" applyFont="1" applyFill="1" applyBorder="1" applyAlignment="1">
      <alignment vertical="top" wrapText="1"/>
    </xf>
    <xf numFmtId="3" fontId="14" fillId="5" borderId="1" xfId="0" applyNumberFormat="1" applyFont="1" applyFill="1" applyBorder="1" applyAlignment="1">
      <alignment vertical="top" wrapText="1"/>
    </xf>
    <xf numFmtId="1" fontId="4" fillId="3" borderId="1" xfId="0" applyNumberFormat="1" applyFont="1" applyFill="1" applyBorder="1" applyAlignment="1">
      <alignment vertical="top" wrapText="1"/>
    </xf>
    <xf numFmtId="1" fontId="16" fillId="0" borderId="1" xfId="0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vertical="top" wrapText="1"/>
    </xf>
    <xf numFmtId="164" fontId="13" fillId="0" borderId="1" xfId="0" applyNumberFormat="1" applyFont="1" applyFill="1" applyBorder="1" applyAlignment="1">
      <alignment vertical="top" wrapText="1"/>
    </xf>
    <xf numFmtId="1" fontId="4" fillId="6" borderId="1" xfId="0" applyNumberFormat="1" applyFont="1" applyFill="1" applyBorder="1" applyAlignment="1">
      <alignment vertical="top" wrapText="1"/>
    </xf>
    <xf numFmtId="0" fontId="17" fillId="0" borderId="0" xfId="0" applyFont="1"/>
    <xf numFmtId="164" fontId="16" fillId="0" borderId="1" xfId="0" applyNumberFormat="1" applyFont="1" applyFill="1" applyBorder="1" applyAlignment="1">
      <alignment vertical="top" wrapText="1"/>
    </xf>
    <xf numFmtId="49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vertical="top" wrapText="1"/>
    </xf>
    <xf numFmtId="0" fontId="13" fillId="0" borderId="6" xfId="0" applyFont="1" applyFill="1" applyBorder="1" applyAlignment="1">
      <alignment vertical="top" wrapText="1"/>
    </xf>
    <xf numFmtId="164" fontId="9" fillId="0" borderId="4" xfId="0" applyNumberFormat="1" applyFont="1" applyFill="1" applyBorder="1" applyAlignment="1">
      <alignment horizontal="center" vertical="top" wrapText="1"/>
    </xf>
    <xf numFmtId="1" fontId="9" fillId="0" borderId="1" xfId="0" applyNumberFormat="1" applyFont="1" applyFill="1" applyBorder="1" applyAlignment="1">
      <alignment horizontal="center" vertical="top" wrapText="1"/>
    </xf>
    <xf numFmtId="164" fontId="9" fillId="0" borderId="1" xfId="0" applyNumberFormat="1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1" fontId="9" fillId="0" borderId="4" xfId="0" applyNumberFormat="1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6" fillId="0" borderId="6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 wrapText="1"/>
    </xf>
    <xf numFmtId="0" fontId="8" fillId="5" borderId="5" xfId="0" applyFont="1" applyFill="1" applyBorder="1" applyAlignment="1">
      <alignment horizontal="center" vertical="center" textRotation="90" wrapText="1"/>
    </xf>
    <xf numFmtId="0" fontId="8" fillId="5" borderId="6" xfId="0" applyFont="1" applyFill="1" applyBorder="1" applyAlignment="1">
      <alignment horizontal="center" vertical="center" textRotation="90" wrapText="1"/>
    </xf>
    <xf numFmtId="0" fontId="7" fillId="4" borderId="2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10" fillId="0" borderId="4" xfId="0" applyFont="1" applyBorder="1"/>
    <xf numFmtId="0" fontId="8" fillId="6" borderId="5" xfId="0" applyFont="1" applyFill="1" applyBorder="1" applyAlignment="1">
      <alignment horizontal="center" vertical="center" textRotation="90" wrapText="1"/>
    </xf>
    <xf numFmtId="0" fontId="8" fillId="6" borderId="6" xfId="0" applyFont="1" applyFill="1" applyBorder="1" applyAlignment="1">
      <alignment horizontal="center" vertical="center" textRotation="90" wrapText="1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textRotation="90" wrapText="1"/>
    </xf>
    <xf numFmtId="0" fontId="6" fillId="3" borderId="6" xfId="0" applyFont="1" applyFill="1" applyBorder="1" applyAlignment="1">
      <alignment horizontal="center" vertical="center" textRotation="90" wrapText="1"/>
    </xf>
    <xf numFmtId="0" fontId="7" fillId="4" borderId="1" xfId="0" applyFont="1" applyFill="1" applyBorder="1" applyAlignment="1">
      <alignment horizontal="center" vertical="top" wrapText="1"/>
    </xf>
    <xf numFmtId="0" fontId="9" fillId="4" borderId="2" xfId="0" applyFont="1" applyFill="1" applyBorder="1" applyAlignment="1">
      <alignment horizontal="center" vertical="top" wrapText="1"/>
    </xf>
    <xf numFmtId="0" fontId="9" fillId="4" borderId="4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25"/>
  <sheetViews>
    <sheetView tabSelected="1" view="pageBreakPreview" zoomScale="60" zoomScaleNormal="6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19" sqref="A19:XFD19"/>
    </sheetView>
  </sheetViews>
  <sheetFormatPr defaultRowHeight="15" x14ac:dyDescent="0.25"/>
  <cols>
    <col min="1" max="1" width="6.85546875" customWidth="1"/>
    <col min="2" max="2" width="43.7109375" customWidth="1"/>
    <col min="8" max="8" width="10.7109375" customWidth="1"/>
    <col min="9" max="10" width="0" hidden="1" customWidth="1"/>
    <col min="20" max="20" width="9.140625" customWidth="1"/>
    <col min="21" max="21" width="9.140625" hidden="1" customWidth="1"/>
    <col min="22" max="22" width="8.7109375" hidden="1" customWidth="1"/>
    <col min="23" max="24" width="9.140625" hidden="1" customWidth="1"/>
    <col min="26" max="26" width="8.140625" customWidth="1"/>
    <col min="27" max="27" width="9.28515625" hidden="1" customWidth="1"/>
    <col min="29" max="29" width="9.42578125" customWidth="1"/>
    <col min="30" max="30" width="11.28515625" hidden="1" customWidth="1"/>
    <col min="34" max="34" width="9.140625" customWidth="1"/>
  </cols>
  <sheetData>
    <row r="2" spans="1:36" ht="26.25" x14ac:dyDescent="0.4">
      <c r="B2" s="1"/>
      <c r="F2" t="s">
        <v>40</v>
      </c>
      <c r="H2" s="65" t="s">
        <v>53</v>
      </c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spans="1:36" ht="25.5" x14ac:dyDescent="0.3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</row>
    <row r="4" spans="1:36" ht="18.75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6" ht="44.25" customHeight="1" x14ac:dyDescent="0.25">
      <c r="A5" s="61" t="s">
        <v>0</v>
      </c>
      <c r="B5" s="61" t="s">
        <v>49</v>
      </c>
      <c r="C5" s="61" t="s">
        <v>1</v>
      </c>
      <c r="D5" s="75" t="s">
        <v>2</v>
      </c>
      <c r="E5" s="75"/>
      <c r="F5" s="75"/>
      <c r="G5" s="75"/>
      <c r="H5" s="75"/>
      <c r="I5" s="67" t="s">
        <v>3</v>
      </c>
      <c r="J5" s="68"/>
      <c r="K5" s="68"/>
      <c r="L5" s="68"/>
      <c r="M5" s="68"/>
      <c r="N5" s="68"/>
      <c r="O5" s="69"/>
      <c r="P5" s="67" t="s">
        <v>4</v>
      </c>
      <c r="Q5" s="68"/>
      <c r="R5" s="68"/>
      <c r="S5" s="68"/>
      <c r="T5" s="69"/>
      <c r="U5" s="67" t="s">
        <v>5</v>
      </c>
      <c r="V5" s="68"/>
      <c r="W5" s="68"/>
      <c r="X5" s="69"/>
      <c r="Y5" s="67" t="s">
        <v>6</v>
      </c>
      <c r="Z5" s="68"/>
      <c r="AA5" s="68"/>
      <c r="AB5" s="68"/>
      <c r="AC5" s="68"/>
      <c r="AD5" s="68"/>
      <c r="AE5" s="68"/>
      <c r="AF5" s="68"/>
      <c r="AG5" s="69"/>
      <c r="AH5" s="70" t="s">
        <v>7</v>
      </c>
    </row>
    <row r="6" spans="1:36" ht="193.5" customHeight="1" x14ac:dyDescent="0.25">
      <c r="A6" s="61"/>
      <c r="B6" s="61"/>
      <c r="C6" s="61"/>
      <c r="D6" s="51" t="s">
        <v>41</v>
      </c>
      <c r="E6" s="72"/>
      <c r="F6" s="50" t="s">
        <v>42</v>
      </c>
      <c r="G6" s="51"/>
      <c r="H6" s="48" t="s">
        <v>8</v>
      </c>
      <c r="I6" s="55" t="s">
        <v>43</v>
      </c>
      <c r="J6" s="55"/>
      <c r="K6" s="50" t="s">
        <v>44</v>
      </c>
      <c r="L6" s="56"/>
      <c r="M6" s="57" t="s">
        <v>45</v>
      </c>
      <c r="N6" s="58"/>
      <c r="O6" s="48" t="s">
        <v>9</v>
      </c>
      <c r="P6" s="50" t="s">
        <v>10</v>
      </c>
      <c r="Q6" s="51"/>
      <c r="R6" s="57" t="s">
        <v>11</v>
      </c>
      <c r="S6" s="58"/>
      <c r="T6" s="48" t="s">
        <v>12</v>
      </c>
      <c r="U6" s="73" t="s">
        <v>13</v>
      </c>
      <c r="V6" s="74"/>
      <c r="W6" s="3"/>
      <c r="X6" s="63" t="s">
        <v>14</v>
      </c>
      <c r="Y6" s="50" t="s">
        <v>15</v>
      </c>
      <c r="Z6" s="62"/>
      <c r="AA6" s="4"/>
      <c r="AB6" s="50" t="s">
        <v>16</v>
      </c>
      <c r="AC6" s="62"/>
      <c r="AD6" s="4"/>
      <c r="AE6" s="57" t="s">
        <v>17</v>
      </c>
      <c r="AF6" s="58"/>
      <c r="AG6" s="48" t="s">
        <v>14</v>
      </c>
      <c r="AH6" s="71"/>
    </row>
    <row r="7" spans="1:36" ht="52.5" customHeight="1" x14ac:dyDescent="0.25">
      <c r="A7" s="61"/>
      <c r="B7" s="61"/>
      <c r="C7" s="61"/>
      <c r="D7" s="38" t="s">
        <v>18</v>
      </c>
      <c r="E7" s="39" t="s">
        <v>19</v>
      </c>
      <c r="F7" s="40" t="s">
        <v>18</v>
      </c>
      <c r="G7" s="39" t="s">
        <v>19</v>
      </c>
      <c r="H7" s="49"/>
      <c r="I7" s="38" t="s">
        <v>18</v>
      </c>
      <c r="J7" s="39" t="s">
        <v>19</v>
      </c>
      <c r="K7" s="38" t="s">
        <v>18</v>
      </c>
      <c r="L7" s="39" t="s">
        <v>19</v>
      </c>
      <c r="M7" s="41" t="s">
        <v>18</v>
      </c>
      <c r="N7" s="42" t="s">
        <v>19</v>
      </c>
      <c r="O7" s="49"/>
      <c r="P7" s="41" t="s">
        <v>18</v>
      </c>
      <c r="Q7" s="42" t="s">
        <v>19</v>
      </c>
      <c r="R7" s="41" t="s">
        <v>18</v>
      </c>
      <c r="S7" s="42" t="s">
        <v>19</v>
      </c>
      <c r="T7" s="49"/>
      <c r="U7" s="5" t="s">
        <v>18</v>
      </c>
      <c r="V7" s="6" t="s">
        <v>19</v>
      </c>
      <c r="W7" s="7"/>
      <c r="X7" s="64"/>
      <c r="Y7" s="41" t="s">
        <v>18</v>
      </c>
      <c r="Z7" s="42" t="s">
        <v>19</v>
      </c>
      <c r="AA7" s="43"/>
      <c r="AB7" s="41" t="s">
        <v>18</v>
      </c>
      <c r="AC7" s="42" t="s">
        <v>19</v>
      </c>
      <c r="AD7" s="43"/>
      <c r="AE7" s="41" t="s">
        <v>18</v>
      </c>
      <c r="AF7" s="42" t="s">
        <v>19</v>
      </c>
      <c r="AG7" s="49"/>
      <c r="AH7" s="8" t="s">
        <v>19</v>
      </c>
      <c r="AJ7" t="s">
        <v>40</v>
      </c>
    </row>
    <row r="8" spans="1:36" x14ac:dyDescent="0.25">
      <c r="A8" s="60" t="s">
        <v>20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</row>
    <row r="9" spans="1:36" ht="40.5" customHeight="1" x14ac:dyDescent="0.25">
      <c r="A9" s="44">
        <v>1</v>
      </c>
      <c r="B9" s="37" t="s">
        <v>22</v>
      </c>
      <c r="C9" s="17" t="s">
        <v>23</v>
      </c>
      <c r="D9" s="29">
        <v>99</v>
      </c>
      <c r="E9" s="15">
        <v>14</v>
      </c>
      <c r="F9" s="29">
        <v>90</v>
      </c>
      <c r="G9" s="15">
        <v>8</v>
      </c>
      <c r="H9" s="11">
        <f>E9+G9</f>
        <v>22</v>
      </c>
      <c r="I9" s="29"/>
      <c r="J9" s="15"/>
      <c r="K9" s="29">
        <v>100</v>
      </c>
      <c r="L9" s="15">
        <v>10</v>
      </c>
      <c r="M9" s="14">
        <v>0</v>
      </c>
      <c r="N9" s="14">
        <v>10</v>
      </c>
      <c r="O9" s="11">
        <f>J9+L9+N9</f>
        <v>20</v>
      </c>
      <c r="P9" s="14">
        <v>0</v>
      </c>
      <c r="Q9" s="14">
        <v>5</v>
      </c>
      <c r="R9" s="14">
        <v>0</v>
      </c>
      <c r="S9" s="14">
        <v>10</v>
      </c>
      <c r="T9" s="12">
        <f>Q9+S9</f>
        <v>15</v>
      </c>
      <c r="U9" s="13"/>
      <c r="V9" s="14"/>
      <c r="W9" s="15">
        <f>(U9-113.2)/(1442-113.2)*10</f>
        <v>-0.85189644792293806</v>
      </c>
      <c r="X9" s="12">
        <f>V9</f>
        <v>0</v>
      </c>
      <c r="Y9" s="14">
        <v>96</v>
      </c>
      <c r="Z9" s="14">
        <v>7</v>
      </c>
      <c r="AA9" s="15">
        <f>(Y9-92)/(98-92)*10</f>
        <v>6.6666666666666661</v>
      </c>
      <c r="AB9" s="29">
        <v>100</v>
      </c>
      <c r="AC9" s="14">
        <v>10</v>
      </c>
      <c r="AD9" s="15">
        <f>(AB9-98)/(100-98)*10</f>
        <v>10</v>
      </c>
      <c r="AE9" s="14">
        <v>0</v>
      </c>
      <c r="AF9" s="14">
        <v>10</v>
      </c>
      <c r="AG9" s="12">
        <f>Z9+AC9+AF9</f>
        <v>27</v>
      </c>
      <c r="AH9" s="16">
        <f>T9+O9+H9+X9+AG9</f>
        <v>84</v>
      </c>
    </row>
    <row r="10" spans="1:36" ht="40.5" customHeight="1" x14ac:dyDescent="0.25">
      <c r="A10" s="45">
        <v>2</v>
      </c>
      <c r="B10" s="9" t="s">
        <v>50</v>
      </c>
      <c r="C10" s="10" t="s">
        <v>21</v>
      </c>
      <c r="D10" s="29">
        <v>98</v>
      </c>
      <c r="E10" s="15">
        <v>12</v>
      </c>
      <c r="F10" s="29">
        <v>93</v>
      </c>
      <c r="G10" s="15">
        <v>8</v>
      </c>
      <c r="H10" s="11">
        <f>E10+G10</f>
        <v>20</v>
      </c>
      <c r="I10" s="29"/>
      <c r="J10" s="15"/>
      <c r="K10" s="29">
        <v>97</v>
      </c>
      <c r="L10" s="15">
        <v>7</v>
      </c>
      <c r="M10" s="14">
        <v>0</v>
      </c>
      <c r="N10" s="14">
        <v>10</v>
      </c>
      <c r="O10" s="11">
        <f>J10+L10+N10</f>
        <v>17</v>
      </c>
      <c r="P10" s="14">
        <v>0</v>
      </c>
      <c r="Q10" s="14">
        <v>5</v>
      </c>
      <c r="R10" s="14">
        <v>0</v>
      </c>
      <c r="S10" s="14">
        <v>10</v>
      </c>
      <c r="T10" s="12">
        <f>Q10+S10</f>
        <v>15</v>
      </c>
      <c r="U10" s="13"/>
      <c r="V10" s="14"/>
      <c r="W10" s="15">
        <f>(U10-113.2)/(1442-113.2)*10</f>
        <v>-0.85189644792293806</v>
      </c>
      <c r="X10" s="12">
        <f>V10</f>
        <v>0</v>
      </c>
      <c r="Y10" s="36">
        <v>98</v>
      </c>
      <c r="Z10" s="14">
        <v>10</v>
      </c>
      <c r="AA10" s="15">
        <f t="shared" ref="AA10:AA12" si="0">(Y10-92)/(98-92)*10</f>
        <v>10</v>
      </c>
      <c r="AB10" s="29">
        <v>100</v>
      </c>
      <c r="AC10" s="14">
        <v>10</v>
      </c>
      <c r="AD10" s="15">
        <f t="shared" ref="AD10:AD12" si="1">(AB10-98)/(100-98)*10</f>
        <v>10</v>
      </c>
      <c r="AE10" s="14">
        <v>0</v>
      </c>
      <c r="AF10" s="14">
        <v>10</v>
      </c>
      <c r="AG10" s="12">
        <f>Z10+AC10+AF10</f>
        <v>30</v>
      </c>
      <c r="AH10" s="16">
        <f>T10+O10+H10+X10+AG10</f>
        <v>82</v>
      </c>
    </row>
    <row r="11" spans="1:36" ht="40.5" customHeight="1" x14ac:dyDescent="0.25">
      <c r="A11" s="46">
        <v>3</v>
      </c>
      <c r="B11" s="9" t="s">
        <v>24</v>
      </c>
      <c r="C11" s="10" t="s">
        <v>25</v>
      </c>
      <c r="D11" s="29">
        <v>89</v>
      </c>
      <c r="E11" s="15">
        <v>4</v>
      </c>
      <c r="F11" s="29">
        <v>95</v>
      </c>
      <c r="G11" s="15">
        <v>10</v>
      </c>
      <c r="H11" s="11">
        <f>E11+G11</f>
        <v>14</v>
      </c>
      <c r="I11" s="29"/>
      <c r="J11" s="15"/>
      <c r="K11" s="29">
        <v>99</v>
      </c>
      <c r="L11" s="15">
        <v>7</v>
      </c>
      <c r="M11" s="14">
        <v>0</v>
      </c>
      <c r="N11" s="14">
        <v>10</v>
      </c>
      <c r="O11" s="11">
        <f>J11+L11+N11</f>
        <v>17</v>
      </c>
      <c r="P11" s="14">
        <v>0</v>
      </c>
      <c r="Q11" s="14">
        <v>5</v>
      </c>
      <c r="R11" s="14">
        <v>0</v>
      </c>
      <c r="S11" s="14">
        <v>10</v>
      </c>
      <c r="T11" s="12">
        <f>Q11+S11</f>
        <v>15</v>
      </c>
      <c r="U11" s="14"/>
      <c r="V11" s="14"/>
      <c r="W11" s="15">
        <f>(U11-113.2)/(1442-113.2)*10</f>
        <v>-0.85189644792293806</v>
      </c>
      <c r="X11" s="12">
        <f>V11</f>
        <v>0</v>
      </c>
      <c r="Y11" s="14">
        <v>96</v>
      </c>
      <c r="Z11" s="14">
        <v>7</v>
      </c>
      <c r="AA11" s="15">
        <f t="shared" si="0"/>
        <v>6.6666666666666661</v>
      </c>
      <c r="AB11" s="29">
        <v>99</v>
      </c>
      <c r="AC11" s="14">
        <v>5</v>
      </c>
      <c r="AD11" s="15">
        <f t="shared" si="1"/>
        <v>5</v>
      </c>
      <c r="AE11" s="14">
        <v>0</v>
      </c>
      <c r="AF11" s="14">
        <v>10</v>
      </c>
      <c r="AG11" s="12">
        <f>Z11+AC11+AF11</f>
        <v>22</v>
      </c>
      <c r="AH11" s="16">
        <f>T11+O11+H11+X11+AG11</f>
        <v>68</v>
      </c>
    </row>
    <row r="12" spans="1:36" ht="40.5" customHeight="1" x14ac:dyDescent="0.25">
      <c r="A12" s="47">
        <v>4</v>
      </c>
      <c r="B12" s="9" t="s">
        <v>51</v>
      </c>
      <c r="C12" s="10" t="s">
        <v>26</v>
      </c>
      <c r="D12" s="29">
        <v>97</v>
      </c>
      <c r="E12" s="15">
        <v>12</v>
      </c>
      <c r="F12" s="29">
        <v>98</v>
      </c>
      <c r="G12" s="15">
        <v>10</v>
      </c>
      <c r="H12" s="11">
        <f t="shared" ref="H12" si="2">E12+G12</f>
        <v>22</v>
      </c>
      <c r="I12" s="29"/>
      <c r="J12" s="15"/>
      <c r="K12" s="29">
        <v>99</v>
      </c>
      <c r="L12" s="15">
        <v>7</v>
      </c>
      <c r="M12" s="14">
        <v>0</v>
      </c>
      <c r="N12" s="14">
        <v>10</v>
      </c>
      <c r="O12" s="11">
        <f t="shared" ref="O12" si="3">J12+L12+N12</f>
        <v>17</v>
      </c>
      <c r="P12" s="14">
        <v>0</v>
      </c>
      <c r="Q12" s="14">
        <v>5</v>
      </c>
      <c r="R12" s="29">
        <v>0</v>
      </c>
      <c r="S12" s="14">
        <v>10</v>
      </c>
      <c r="T12" s="12">
        <f t="shared" ref="T12:T14" si="4">Q12+S12</f>
        <v>15</v>
      </c>
      <c r="U12" s="13"/>
      <c r="V12" s="14"/>
      <c r="W12" s="15">
        <f t="shared" ref="W12" si="5">(U12-113.2)/(1442-113.2)*10</f>
        <v>-0.85189644792293806</v>
      </c>
      <c r="X12" s="12">
        <f t="shared" ref="X12:X14" si="6">V12</f>
        <v>0</v>
      </c>
      <c r="Y12" s="14">
        <v>92</v>
      </c>
      <c r="Z12" s="14">
        <v>0</v>
      </c>
      <c r="AA12" s="15">
        <f t="shared" si="0"/>
        <v>0</v>
      </c>
      <c r="AB12" s="29">
        <v>98</v>
      </c>
      <c r="AC12" s="14">
        <v>0</v>
      </c>
      <c r="AD12" s="15">
        <f t="shared" si="1"/>
        <v>0</v>
      </c>
      <c r="AE12" s="14">
        <v>0</v>
      </c>
      <c r="AF12" s="14">
        <v>10</v>
      </c>
      <c r="AG12" s="12">
        <f>Z12+AC12+AF12</f>
        <v>10</v>
      </c>
      <c r="AH12" s="16">
        <f t="shared" ref="AH12:AH14" si="7">T12+O12+H12+X12+AG12</f>
        <v>64</v>
      </c>
    </row>
    <row r="13" spans="1:36" ht="40.5" customHeight="1" x14ac:dyDescent="0.25">
      <c r="A13" s="52" t="s">
        <v>27</v>
      </c>
      <c r="B13" s="53"/>
      <c r="C13" s="33"/>
      <c r="D13" s="26">
        <f>SUM(D9:D12)</f>
        <v>383</v>
      </c>
      <c r="E13" s="26">
        <f>SUM(E9:E12)</f>
        <v>42</v>
      </c>
      <c r="F13" s="26">
        <f>SUM(F9:F12)</f>
        <v>376</v>
      </c>
      <c r="G13" s="26">
        <f>SUM(G9:G12)</f>
        <v>36</v>
      </c>
      <c r="H13" s="22">
        <f>E13+G13</f>
        <v>78</v>
      </c>
      <c r="I13" s="26">
        <f t="shared" ref="I13:N13" si="8">SUM(I9:I12)</f>
        <v>0</v>
      </c>
      <c r="J13" s="26">
        <f t="shared" si="8"/>
        <v>0</v>
      </c>
      <c r="K13" s="26">
        <f t="shared" si="8"/>
        <v>395</v>
      </c>
      <c r="L13" s="26">
        <f t="shared" si="8"/>
        <v>31</v>
      </c>
      <c r="M13" s="26">
        <f t="shared" si="8"/>
        <v>0</v>
      </c>
      <c r="N13" s="34">
        <f t="shared" si="8"/>
        <v>40</v>
      </c>
      <c r="O13" s="11">
        <f>J13+L13+N13</f>
        <v>71</v>
      </c>
      <c r="P13" s="26">
        <f>SUM(P9:P12)</f>
        <v>0</v>
      </c>
      <c r="Q13" s="34">
        <f>SUM(Q9:Q12)</f>
        <v>20</v>
      </c>
      <c r="R13" s="26">
        <f>SUM(R9:R12)</f>
        <v>0</v>
      </c>
      <c r="S13" s="34">
        <f>SUM(S9:S12)</f>
        <v>40</v>
      </c>
      <c r="T13" s="24">
        <f t="shared" si="4"/>
        <v>60</v>
      </c>
      <c r="U13" s="21">
        <f>SUM(U9:U12)</f>
        <v>0</v>
      </c>
      <c r="V13" s="23">
        <f>SUM(V9:V12)</f>
        <v>0</v>
      </c>
      <c r="W13" s="21"/>
      <c r="X13" s="24">
        <f t="shared" si="6"/>
        <v>0</v>
      </c>
      <c r="Y13" s="26">
        <f>SUM(Y9:Y12)</f>
        <v>382</v>
      </c>
      <c r="Z13" s="34">
        <f>SUM(Z9:Z12)</f>
        <v>24</v>
      </c>
      <c r="AA13" s="26"/>
      <c r="AB13" s="26">
        <f>SUM(AB9:AB12)</f>
        <v>397</v>
      </c>
      <c r="AC13" s="34">
        <f>SUM(AC9:AC12)</f>
        <v>25</v>
      </c>
      <c r="AD13" s="26"/>
      <c r="AE13" s="26">
        <f>SUM(AE9:AE12)</f>
        <v>0</v>
      </c>
      <c r="AF13" s="34">
        <f>SUM(AF9:AF12)</f>
        <v>40</v>
      </c>
      <c r="AG13" s="25">
        <f>Z13+AC13+AF13</f>
        <v>89</v>
      </c>
      <c r="AH13" s="26">
        <f>T13+O13+H13+X13+AG13</f>
        <v>298</v>
      </c>
    </row>
    <row r="14" spans="1:36" ht="40.5" customHeight="1" x14ac:dyDescent="0.25">
      <c r="A14" s="59" t="s">
        <v>48</v>
      </c>
      <c r="B14" s="59"/>
      <c r="C14" s="33"/>
      <c r="D14" s="26">
        <f>D13/4</f>
        <v>95.75</v>
      </c>
      <c r="E14" s="26">
        <f t="shared" ref="E14:G14" si="9">E13/4</f>
        <v>10.5</v>
      </c>
      <c r="F14" s="26">
        <f>F13/4</f>
        <v>94</v>
      </c>
      <c r="G14" s="26">
        <f t="shared" si="9"/>
        <v>9</v>
      </c>
      <c r="H14" s="22">
        <f>E14+G14</f>
        <v>19.5</v>
      </c>
      <c r="I14" s="26">
        <f>I13/4</f>
        <v>0</v>
      </c>
      <c r="J14" s="26">
        <f t="shared" ref="J14:N14" si="10">J13/4</f>
        <v>0</v>
      </c>
      <c r="K14" s="26">
        <f t="shared" si="10"/>
        <v>98.75</v>
      </c>
      <c r="L14" s="26">
        <f t="shared" si="10"/>
        <v>7.75</v>
      </c>
      <c r="M14" s="26">
        <f t="shared" si="10"/>
        <v>0</v>
      </c>
      <c r="N14" s="26">
        <f t="shared" si="10"/>
        <v>10</v>
      </c>
      <c r="O14" s="11">
        <f>J14+L14+N14</f>
        <v>17.75</v>
      </c>
      <c r="P14" s="26">
        <f>P13/4</f>
        <v>0</v>
      </c>
      <c r="Q14" s="26">
        <f t="shared" ref="Q14:S14" si="11">Q13/4</f>
        <v>5</v>
      </c>
      <c r="R14" s="26">
        <f t="shared" si="11"/>
        <v>0</v>
      </c>
      <c r="S14" s="26">
        <f t="shared" si="11"/>
        <v>10</v>
      </c>
      <c r="T14" s="22">
        <f t="shared" si="4"/>
        <v>15</v>
      </c>
      <c r="U14" s="21">
        <f>U13/15</f>
        <v>0</v>
      </c>
      <c r="V14" s="21">
        <f>V13/15</f>
        <v>0</v>
      </c>
      <c r="W14" s="21"/>
      <c r="X14" s="22">
        <f t="shared" si="6"/>
        <v>0</v>
      </c>
      <c r="Y14" s="26">
        <f>Y13/4</f>
        <v>95.5</v>
      </c>
      <c r="Z14" s="26">
        <f t="shared" ref="Z14:AF14" si="12">Z13/4</f>
        <v>6</v>
      </c>
      <c r="AA14" s="26">
        <f t="shared" si="12"/>
        <v>0</v>
      </c>
      <c r="AB14" s="26">
        <f t="shared" si="12"/>
        <v>99.25</v>
      </c>
      <c r="AC14" s="26">
        <f t="shared" si="12"/>
        <v>6.25</v>
      </c>
      <c r="AD14" s="26">
        <f t="shared" si="12"/>
        <v>0</v>
      </c>
      <c r="AE14" s="26">
        <f t="shared" si="12"/>
        <v>0</v>
      </c>
      <c r="AF14" s="26">
        <f t="shared" si="12"/>
        <v>10</v>
      </c>
      <c r="AG14" s="11">
        <f t="shared" ref="AG14" si="13">Z14+AC14+AF14</f>
        <v>22.25</v>
      </c>
      <c r="AH14" s="26">
        <f t="shared" si="7"/>
        <v>74.5</v>
      </c>
    </row>
    <row r="15" spans="1:36" ht="18.75" x14ac:dyDescent="0.25">
      <c r="A15" s="52" t="s">
        <v>28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3"/>
    </row>
    <row r="16" spans="1:36" ht="39.75" customHeight="1" x14ac:dyDescent="0.25">
      <c r="A16" s="45">
        <v>1</v>
      </c>
      <c r="B16" s="9" t="s">
        <v>36</v>
      </c>
      <c r="C16" s="10" t="s">
        <v>37</v>
      </c>
      <c r="D16" s="29">
        <v>100</v>
      </c>
      <c r="E16" s="15">
        <v>14</v>
      </c>
      <c r="F16" s="29">
        <v>100</v>
      </c>
      <c r="G16" s="15">
        <v>10</v>
      </c>
      <c r="H16" s="11">
        <f t="shared" ref="H16:H21" si="14">E16+G16</f>
        <v>24</v>
      </c>
      <c r="I16" s="29"/>
      <c r="J16" s="15"/>
      <c r="K16" s="29">
        <v>100</v>
      </c>
      <c r="L16" s="15">
        <v>10</v>
      </c>
      <c r="M16" s="14">
        <v>0</v>
      </c>
      <c r="N16" s="14">
        <v>10</v>
      </c>
      <c r="O16" s="11">
        <f t="shared" ref="O16:O21" si="15">J16+L16+N16</f>
        <v>20</v>
      </c>
      <c r="P16" s="14">
        <v>0</v>
      </c>
      <c r="Q16" s="14">
        <v>5</v>
      </c>
      <c r="R16" s="36">
        <v>0</v>
      </c>
      <c r="S16" s="14">
        <v>10</v>
      </c>
      <c r="T16" s="12">
        <f>Q16+S16</f>
        <v>15</v>
      </c>
      <c r="U16" s="14"/>
      <c r="V16" s="14"/>
      <c r="W16" s="15"/>
      <c r="X16" s="12"/>
      <c r="Y16" s="14"/>
      <c r="Z16" s="14"/>
      <c r="AA16" s="15"/>
      <c r="AB16" s="29"/>
      <c r="AC16" s="14"/>
      <c r="AD16" s="15"/>
      <c r="AE16" s="14"/>
      <c r="AF16" s="14"/>
      <c r="AG16" s="12">
        <f>Z16+AC16+AF16</f>
        <v>0</v>
      </c>
      <c r="AH16" s="16">
        <f>T16+O16+H16+X16+AG16</f>
        <v>59</v>
      </c>
    </row>
    <row r="17" spans="1:34" ht="39.75" customHeight="1" x14ac:dyDescent="0.25">
      <c r="A17" s="44">
        <v>1</v>
      </c>
      <c r="B17" s="9" t="s">
        <v>52</v>
      </c>
      <c r="C17" s="10" t="s">
        <v>33</v>
      </c>
      <c r="D17" s="29">
        <v>100</v>
      </c>
      <c r="E17" s="15">
        <v>14</v>
      </c>
      <c r="F17" s="29">
        <v>100</v>
      </c>
      <c r="G17" s="15">
        <v>10</v>
      </c>
      <c r="H17" s="11">
        <f t="shared" si="14"/>
        <v>24</v>
      </c>
      <c r="I17" s="29"/>
      <c r="J17" s="15"/>
      <c r="K17" s="29">
        <v>100</v>
      </c>
      <c r="L17" s="15">
        <v>10</v>
      </c>
      <c r="M17" s="14">
        <v>0</v>
      </c>
      <c r="N17" s="14">
        <v>10</v>
      </c>
      <c r="O17" s="11">
        <f t="shared" si="15"/>
        <v>20</v>
      </c>
      <c r="P17" s="14">
        <v>0</v>
      </c>
      <c r="Q17" s="14">
        <v>5</v>
      </c>
      <c r="R17" s="36">
        <v>0</v>
      </c>
      <c r="S17" s="14">
        <v>10</v>
      </c>
      <c r="T17" s="12">
        <f>Q17+S17</f>
        <v>15</v>
      </c>
      <c r="U17" s="14"/>
      <c r="V17" s="14"/>
      <c r="W17" s="15"/>
      <c r="X17" s="12"/>
      <c r="Y17" s="14"/>
      <c r="Z17" s="14"/>
      <c r="AA17" s="15"/>
      <c r="AB17" s="29"/>
      <c r="AC17" s="14"/>
      <c r="AD17" s="15"/>
      <c r="AE17" s="14"/>
      <c r="AF17" s="14"/>
      <c r="AG17" s="12">
        <f>Z17+AC17+AF17</f>
        <v>0</v>
      </c>
      <c r="AH17" s="16">
        <f>T17+O17+H17+X17+AG17</f>
        <v>59</v>
      </c>
    </row>
    <row r="18" spans="1:34" ht="39.75" customHeight="1" x14ac:dyDescent="0.25">
      <c r="A18" s="47">
        <v>1</v>
      </c>
      <c r="B18" s="14" t="s">
        <v>29</v>
      </c>
      <c r="C18" s="18" t="s">
        <v>30</v>
      </c>
      <c r="D18" s="29">
        <v>100</v>
      </c>
      <c r="E18" s="27">
        <v>14</v>
      </c>
      <c r="F18" s="29">
        <v>99</v>
      </c>
      <c r="G18" s="27">
        <v>10</v>
      </c>
      <c r="H18" s="11">
        <f t="shared" si="14"/>
        <v>24</v>
      </c>
      <c r="I18" s="32"/>
      <c r="J18" s="27"/>
      <c r="K18" s="29">
        <v>100</v>
      </c>
      <c r="L18" s="27">
        <v>10</v>
      </c>
      <c r="M18" s="14">
        <v>0</v>
      </c>
      <c r="N18" s="20">
        <v>10</v>
      </c>
      <c r="O18" s="11">
        <f t="shared" si="15"/>
        <v>20</v>
      </c>
      <c r="P18" s="14">
        <v>0</v>
      </c>
      <c r="Q18" s="14">
        <v>5</v>
      </c>
      <c r="R18" s="14">
        <v>0</v>
      </c>
      <c r="S18" s="20">
        <v>10</v>
      </c>
      <c r="T18" s="12">
        <f t="shared" ref="T18" si="16">Q18+S18</f>
        <v>15</v>
      </c>
      <c r="U18" s="14"/>
      <c r="V18" s="20"/>
      <c r="W18" s="27">
        <f>(U18-142.2)/(159-142.2)*10</f>
        <v>-84.642857142857082</v>
      </c>
      <c r="X18" s="28">
        <f>V18</f>
        <v>0</v>
      </c>
      <c r="Y18" s="14"/>
      <c r="Z18" s="20"/>
      <c r="AA18" s="27"/>
      <c r="AB18" s="14"/>
      <c r="AC18" s="20"/>
      <c r="AD18" s="27"/>
      <c r="AE18" s="14"/>
      <c r="AF18" s="20"/>
      <c r="AG18" s="12">
        <f t="shared" ref="AG18" si="17">Z18+AC18+AF18</f>
        <v>0</v>
      </c>
      <c r="AH18" s="26">
        <f>H18+O18+T18+X18+AG18</f>
        <v>59</v>
      </c>
    </row>
    <row r="19" spans="1:34" ht="39.75" customHeight="1" x14ac:dyDescent="0.25">
      <c r="A19" s="44">
        <v>1</v>
      </c>
      <c r="B19" s="9" t="s">
        <v>31</v>
      </c>
      <c r="C19" s="10" t="s">
        <v>32</v>
      </c>
      <c r="D19" s="29">
        <v>100</v>
      </c>
      <c r="E19" s="15">
        <v>14</v>
      </c>
      <c r="F19" s="29">
        <v>100</v>
      </c>
      <c r="G19" s="15">
        <v>10</v>
      </c>
      <c r="H19" s="11">
        <f>E19+G19</f>
        <v>24</v>
      </c>
      <c r="I19" s="29"/>
      <c r="J19" s="15"/>
      <c r="K19" s="29">
        <v>100</v>
      </c>
      <c r="L19" s="15">
        <v>10</v>
      </c>
      <c r="M19" s="14">
        <v>0</v>
      </c>
      <c r="N19" s="14">
        <v>10</v>
      </c>
      <c r="O19" s="11">
        <f>J19+L19+N19</f>
        <v>20</v>
      </c>
      <c r="P19" s="14">
        <v>0</v>
      </c>
      <c r="Q19" s="14">
        <v>5</v>
      </c>
      <c r="R19" s="36">
        <v>0</v>
      </c>
      <c r="S19" s="14">
        <v>10</v>
      </c>
      <c r="T19" s="12">
        <f t="shared" ref="T19:T24" si="18">Q19+S19</f>
        <v>15</v>
      </c>
      <c r="U19" s="14"/>
      <c r="V19" s="14"/>
      <c r="W19" s="15"/>
      <c r="X19" s="12"/>
      <c r="Y19" s="14"/>
      <c r="Z19" s="14"/>
      <c r="AA19" s="15"/>
      <c r="AB19" s="29"/>
      <c r="AC19" s="14"/>
      <c r="AD19" s="15"/>
      <c r="AE19" s="14"/>
      <c r="AF19" s="14"/>
      <c r="AG19" s="12">
        <f>Z19+AC19+AF19</f>
        <v>0</v>
      </c>
      <c r="AH19" s="16">
        <f>T19+O19+H19+X19+AG19</f>
        <v>59</v>
      </c>
    </row>
    <row r="20" spans="1:34" ht="39.75" customHeight="1" x14ac:dyDescent="0.25">
      <c r="A20" s="44">
        <v>2</v>
      </c>
      <c r="B20" s="9" t="s">
        <v>34</v>
      </c>
      <c r="C20" s="10" t="s">
        <v>35</v>
      </c>
      <c r="D20" s="29">
        <v>90</v>
      </c>
      <c r="E20" s="15">
        <v>8</v>
      </c>
      <c r="F20" s="29">
        <v>100</v>
      </c>
      <c r="G20" s="15">
        <v>10</v>
      </c>
      <c r="H20" s="11">
        <f t="shared" si="14"/>
        <v>18</v>
      </c>
      <c r="I20" s="29"/>
      <c r="J20" s="15"/>
      <c r="K20" s="29">
        <v>96</v>
      </c>
      <c r="L20" s="15">
        <v>7</v>
      </c>
      <c r="M20" s="14">
        <v>0</v>
      </c>
      <c r="N20" s="14">
        <v>10</v>
      </c>
      <c r="O20" s="11">
        <f t="shared" si="15"/>
        <v>17</v>
      </c>
      <c r="P20" s="14">
        <v>0</v>
      </c>
      <c r="Q20" s="14">
        <v>5</v>
      </c>
      <c r="R20" s="36">
        <v>0</v>
      </c>
      <c r="S20" s="14">
        <v>10</v>
      </c>
      <c r="T20" s="12">
        <f t="shared" si="18"/>
        <v>15</v>
      </c>
      <c r="U20" s="14"/>
      <c r="V20" s="14"/>
      <c r="W20" s="15"/>
      <c r="X20" s="12"/>
      <c r="Y20" s="14"/>
      <c r="Z20" s="14"/>
      <c r="AA20" s="15"/>
      <c r="AB20" s="29"/>
      <c r="AC20" s="14"/>
      <c r="AD20" s="15"/>
      <c r="AE20" s="14"/>
      <c r="AF20" s="14"/>
      <c r="AG20" s="12">
        <f>Z20+AC20+AF20</f>
        <v>0</v>
      </c>
      <c r="AH20" s="16">
        <f>T20+O20+H20+X20+AG20</f>
        <v>50</v>
      </c>
    </row>
    <row r="21" spans="1:34" ht="40.5" customHeight="1" x14ac:dyDescent="0.25">
      <c r="A21" s="44">
        <v>3</v>
      </c>
      <c r="B21" s="9" t="s">
        <v>46</v>
      </c>
      <c r="C21" s="10" t="s">
        <v>47</v>
      </c>
      <c r="D21" s="32">
        <v>81</v>
      </c>
      <c r="E21" s="27">
        <v>4</v>
      </c>
      <c r="F21" s="32">
        <v>99</v>
      </c>
      <c r="G21" s="27">
        <v>10</v>
      </c>
      <c r="H21" s="11">
        <f t="shared" si="14"/>
        <v>14</v>
      </c>
      <c r="I21" s="29"/>
      <c r="J21" s="15"/>
      <c r="K21" s="32">
        <v>99</v>
      </c>
      <c r="L21" s="27">
        <v>7</v>
      </c>
      <c r="M21" s="14">
        <v>0</v>
      </c>
      <c r="N21" s="14">
        <v>10</v>
      </c>
      <c r="O21" s="11">
        <f t="shared" si="15"/>
        <v>17</v>
      </c>
      <c r="P21" s="20">
        <v>0</v>
      </c>
      <c r="Q21" s="20">
        <v>5</v>
      </c>
      <c r="R21" s="20">
        <v>0</v>
      </c>
      <c r="S21" s="20">
        <v>10</v>
      </c>
      <c r="T21" s="19">
        <f t="shared" si="18"/>
        <v>15</v>
      </c>
      <c r="U21" s="20"/>
      <c r="V21" s="20"/>
      <c r="W21" s="15">
        <f>(U21-113.2)/(1442-113.2)*10</f>
        <v>-0.85189644792293806</v>
      </c>
      <c r="X21" s="12">
        <f>V21</f>
        <v>0</v>
      </c>
      <c r="Y21" s="32"/>
      <c r="Z21" s="20"/>
      <c r="AA21" s="15"/>
      <c r="AB21" s="32"/>
      <c r="AC21" s="20"/>
      <c r="AD21" s="15"/>
      <c r="AE21" s="14"/>
      <c r="AF21" s="14"/>
      <c r="AG21" s="12">
        <f>Z21+AC21+AF21</f>
        <v>0</v>
      </c>
      <c r="AH21" s="16">
        <f>T21+O21+H21+X21+AG21</f>
        <v>46</v>
      </c>
    </row>
    <row r="22" spans="1:34" ht="39.75" customHeight="1" x14ac:dyDescent="0.25">
      <c r="A22" s="44">
        <v>4</v>
      </c>
      <c r="B22" s="14" t="s">
        <v>38</v>
      </c>
      <c r="C22" s="18" t="s">
        <v>39</v>
      </c>
      <c r="D22" s="29">
        <v>92</v>
      </c>
      <c r="E22" s="27">
        <v>8</v>
      </c>
      <c r="F22" s="29">
        <v>100</v>
      </c>
      <c r="G22" s="27">
        <v>10</v>
      </c>
      <c r="H22" s="11">
        <f t="shared" ref="H22" si="19">E22+G22</f>
        <v>18</v>
      </c>
      <c r="I22" s="32"/>
      <c r="J22" s="27"/>
      <c r="K22" s="29">
        <v>99</v>
      </c>
      <c r="L22" s="27">
        <v>7</v>
      </c>
      <c r="M22" s="14">
        <v>0</v>
      </c>
      <c r="N22" s="20">
        <v>10</v>
      </c>
      <c r="O22" s="11">
        <f t="shared" ref="O22" si="20">J22+L22+N22</f>
        <v>17</v>
      </c>
      <c r="P22" s="14">
        <v>0</v>
      </c>
      <c r="Q22" s="14">
        <v>5</v>
      </c>
      <c r="R22" s="14">
        <v>32</v>
      </c>
      <c r="S22" s="20">
        <v>0</v>
      </c>
      <c r="T22" s="12">
        <f t="shared" si="18"/>
        <v>5</v>
      </c>
      <c r="U22" s="14"/>
      <c r="V22" s="20"/>
      <c r="W22" s="27">
        <f>(U22-142.2)/(159-142.2)*10</f>
        <v>-84.642857142857082</v>
      </c>
      <c r="X22" s="28">
        <f>V22</f>
        <v>0</v>
      </c>
      <c r="Y22" s="14"/>
      <c r="Z22" s="20"/>
      <c r="AA22" s="27"/>
      <c r="AB22" s="14"/>
      <c r="AC22" s="20"/>
      <c r="AD22" s="27"/>
      <c r="AE22" s="14"/>
      <c r="AF22" s="20"/>
      <c r="AG22" s="12">
        <f>Z22+AC22+AF22</f>
        <v>0</v>
      </c>
      <c r="AH22" s="26">
        <f>H22+O22+T22+X22+AG22</f>
        <v>40</v>
      </c>
    </row>
    <row r="23" spans="1:34" ht="39.75" customHeight="1" x14ac:dyDescent="0.25">
      <c r="A23" s="52" t="s">
        <v>27</v>
      </c>
      <c r="B23" s="53"/>
      <c r="C23" s="33"/>
      <c r="D23" s="26">
        <f>SUM(D16:D22)</f>
        <v>663</v>
      </c>
      <c r="E23" s="26">
        <f>SUM(E16:E22)</f>
        <v>76</v>
      </c>
      <c r="F23" s="26">
        <f>SUM(F16:F22)</f>
        <v>698</v>
      </c>
      <c r="G23" s="26">
        <f>SUM(G16:G22)</f>
        <v>70</v>
      </c>
      <c r="H23" s="11">
        <f>E23+G23</f>
        <v>146</v>
      </c>
      <c r="I23" s="26">
        <f t="shared" ref="I23:N23" si="21">SUM(I16:I22)</f>
        <v>0</v>
      </c>
      <c r="J23" s="26">
        <f t="shared" si="21"/>
        <v>0</v>
      </c>
      <c r="K23" s="26">
        <f t="shared" si="21"/>
        <v>694</v>
      </c>
      <c r="L23" s="26">
        <f t="shared" si="21"/>
        <v>61</v>
      </c>
      <c r="M23" s="26">
        <f t="shared" si="21"/>
        <v>0</v>
      </c>
      <c r="N23" s="26">
        <f t="shared" si="21"/>
        <v>70</v>
      </c>
      <c r="O23" s="11">
        <f>J23+L23+N23</f>
        <v>131</v>
      </c>
      <c r="P23" s="26">
        <f>SUM(P16:P22)</f>
        <v>0</v>
      </c>
      <c r="Q23" s="26">
        <f>SUM(Q16:Q22)</f>
        <v>35</v>
      </c>
      <c r="R23" s="26">
        <f>SUM(R16:R22)</f>
        <v>32</v>
      </c>
      <c r="S23" s="26">
        <f>SUM(S16:S22)</f>
        <v>60</v>
      </c>
      <c r="T23" s="11">
        <f t="shared" si="18"/>
        <v>95</v>
      </c>
      <c r="U23" s="21">
        <f>SUM(U18:U22)</f>
        <v>0</v>
      </c>
      <c r="V23" s="21">
        <f>SUM(V18:V22)</f>
        <v>0</v>
      </c>
      <c r="W23" s="21" t="e">
        <f>SUM(#REF!)</f>
        <v>#REF!</v>
      </c>
      <c r="X23" s="28">
        <f t="shared" ref="X23:AG23" si="22">SUM(X18:X22)</f>
        <v>0</v>
      </c>
      <c r="Y23" s="26">
        <f t="shared" si="22"/>
        <v>0</v>
      </c>
      <c r="Z23" s="26">
        <f t="shared" si="22"/>
        <v>0</v>
      </c>
      <c r="AA23" s="26">
        <f t="shared" si="22"/>
        <v>0</v>
      </c>
      <c r="AB23" s="26">
        <f t="shared" si="22"/>
        <v>0</v>
      </c>
      <c r="AC23" s="26">
        <f t="shared" si="22"/>
        <v>0</v>
      </c>
      <c r="AD23" s="26">
        <f t="shared" si="22"/>
        <v>0</v>
      </c>
      <c r="AE23" s="26">
        <f t="shared" si="22"/>
        <v>0</v>
      </c>
      <c r="AF23" s="26">
        <f t="shared" si="22"/>
        <v>0</v>
      </c>
      <c r="AG23" s="12">
        <f t="shared" si="22"/>
        <v>0</v>
      </c>
      <c r="AH23" s="26">
        <f>H23+O23+T23+AG23</f>
        <v>372</v>
      </c>
    </row>
    <row r="24" spans="1:34" ht="39.75" customHeight="1" x14ac:dyDescent="0.25">
      <c r="A24" s="59" t="s">
        <v>48</v>
      </c>
      <c r="B24" s="59"/>
      <c r="C24" s="35"/>
      <c r="D24" s="26">
        <f>D23/7</f>
        <v>94.714285714285708</v>
      </c>
      <c r="E24" s="26">
        <f>E23/7</f>
        <v>10.857142857142858</v>
      </c>
      <c r="F24" s="26">
        <f t="shared" ref="F24:G24" si="23">F23/7</f>
        <v>99.714285714285708</v>
      </c>
      <c r="G24" s="26">
        <f t="shared" si="23"/>
        <v>10</v>
      </c>
      <c r="H24" s="11">
        <f>E24+G24</f>
        <v>20.857142857142858</v>
      </c>
      <c r="I24" s="26">
        <f>I23/7</f>
        <v>0</v>
      </c>
      <c r="J24" s="26">
        <f t="shared" ref="J24:N24" si="24">J23/7</f>
        <v>0</v>
      </c>
      <c r="K24" s="26">
        <f t="shared" si="24"/>
        <v>99.142857142857139</v>
      </c>
      <c r="L24" s="26">
        <f t="shared" si="24"/>
        <v>8.7142857142857135</v>
      </c>
      <c r="M24" s="26">
        <f t="shared" si="24"/>
        <v>0</v>
      </c>
      <c r="N24" s="26">
        <f t="shared" si="24"/>
        <v>10</v>
      </c>
      <c r="O24" s="11">
        <f>J24+L24+N24</f>
        <v>18.714285714285715</v>
      </c>
      <c r="P24" s="26">
        <f>P23/7</f>
        <v>0</v>
      </c>
      <c r="Q24" s="26">
        <f t="shared" ref="Q24:S24" si="25">Q23/7</f>
        <v>5</v>
      </c>
      <c r="R24" s="26">
        <f t="shared" si="25"/>
        <v>4.5714285714285712</v>
      </c>
      <c r="S24" s="26">
        <f t="shared" si="25"/>
        <v>8.5714285714285712</v>
      </c>
      <c r="T24" s="11">
        <f t="shared" si="18"/>
        <v>13.571428571428571</v>
      </c>
      <c r="U24" s="21">
        <f>U23/3</f>
        <v>0</v>
      </c>
      <c r="V24" s="21">
        <f>V23/3</f>
        <v>0</v>
      </c>
      <c r="W24" s="21"/>
      <c r="X24" s="30">
        <f>V24</f>
        <v>0</v>
      </c>
      <c r="Y24" s="26">
        <f>Y23/6</f>
        <v>0</v>
      </c>
      <c r="Z24" s="26">
        <f t="shared" ref="Z24:AF24" si="26">Z23/6</f>
        <v>0</v>
      </c>
      <c r="AA24" s="26">
        <f t="shared" si="26"/>
        <v>0</v>
      </c>
      <c r="AB24" s="26">
        <f t="shared" si="26"/>
        <v>0</v>
      </c>
      <c r="AC24" s="26">
        <f t="shared" si="26"/>
        <v>0</v>
      </c>
      <c r="AD24" s="26">
        <f t="shared" si="26"/>
        <v>0</v>
      </c>
      <c r="AE24" s="26">
        <f t="shared" si="26"/>
        <v>0</v>
      </c>
      <c r="AF24" s="26">
        <f t="shared" si="26"/>
        <v>0</v>
      </c>
      <c r="AG24" s="12">
        <f>Z24+AC24+AF24</f>
        <v>0</v>
      </c>
      <c r="AH24" s="26">
        <f>H24+O24+T24+X24+AG24</f>
        <v>53.142857142857139</v>
      </c>
    </row>
    <row r="25" spans="1:34" ht="23.25" x14ac:dyDescent="0.3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</row>
  </sheetData>
  <mergeCells count="33">
    <mergeCell ref="D5:H5"/>
    <mergeCell ref="Y6:Z6"/>
    <mergeCell ref="AG6:AG7"/>
    <mergeCell ref="H2:U2"/>
    <mergeCell ref="C5:C7"/>
    <mergeCell ref="A24:B24"/>
    <mergeCell ref="B5:B7"/>
    <mergeCell ref="R6:S6"/>
    <mergeCell ref="A3:AH3"/>
    <mergeCell ref="I5:O5"/>
    <mergeCell ref="P5:T5"/>
    <mergeCell ref="U5:X5"/>
    <mergeCell ref="Y5:AG5"/>
    <mergeCell ref="AH5:AH6"/>
    <mergeCell ref="D6:E6"/>
    <mergeCell ref="T6:T7"/>
    <mergeCell ref="U6:V6"/>
    <mergeCell ref="H6:H7"/>
    <mergeCell ref="F6:G6"/>
    <mergeCell ref="A23:B23"/>
    <mergeCell ref="A15:AH15"/>
    <mergeCell ref="I6:J6"/>
    <mergeCell ref="K6:L6"/>
    <mergeCell ref="M6:N6"/>
    <mergeCell ref="A14:B14"/>
    <mergeCell ref="AE6:AF6"/>
    <mergeCell ref="A8:AH8"/>
    <mergeCell ref="A13:B13"/>
    <mergeCell ref="O6:O7"/>
    <mergeCell ref="P6:Q6"/>
    <mergeCell ref="A5:A7"/>
    <mergeCell ref="AB6:AC6"/>
    <mergeCell ref="X6:X7"/>
  </mergeCells>
  <pageMargins left="0.19685039370078741" right="0.19685039370078741" top="0.15748031496062992" bottom="0.19685039370078741" header="0.31496062992125984" footer="0.11811023622047245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1кв.2026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ЧеркасоваЮГ</dc:creator>
  <cp:lastModifiedBy>Черкасова Юлия Геннадьевна</cp:lastModifiedBy>
  <cp:lastPrinted>2026-05-08T07:34:04Z</cp:lastPrinted>
  <dcterms:created xsi:type="dcterms:W3CDTF">2020-05-19T11:21:22Z</dcterms:created>
  <dcterms:modified xsi:type="dcterms:W3CDTF">2026-05-08T07:52:55Z</dcterms:modified>
</cp:coreProperties>
</file>